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devryu-my.sharepoint.com/personal/d99001785_devry_edu/Documents/My Documents/Keller/ACCT503/New Course Project/"/>
    </mc:Choice>
  </mc:AlternateContent>
  <bookViews>
    <workbookView xWindow="0" yWindow="0" windowWidth="19665" windowHeight="6285" activeTab="1"/>
  </bookViews>
  <sheets>
    <sheet name="Title Page" sheetId="4" r:id="rId1"/>
    <sheet name="Profiles" sheetId="8" r:id="rId2"/>
    <sheet name="Ratios" sheetId="1" r:id="rId3"/>
    <sheet name="Summary " sheetId="5" r:id="rId4"/>
    <sheet name="Bibliography" sheetId="7" r:id="rId5"/>
  </sheets>
  <calcPr calcId="162913"/>
</workbook>
</file>

<file path=xl/calcChain.xml><?xml version="1.0" encoding="utf-8"?>
<calcChain xmlns="http://schemas.openxmlformats.org/spreadsheetml/2006/main">
  <c r="F55" i="1" l="1"/>
  <c r="F48" i="1"/>
  <c r="C48" i="1"/>
  <c r="H59" i="1" l="1"/>
  <c r="H40" i="1"/>
  <c r="E40" i="1"/>
  <c r="F41" i="1"/>
  <c r="E59" i="1"/>
  <c r="C41" i="1"/>
  <c r="H63" i="1" l="1"/>
  <c r="F56" i="1"/>
  <c r="H55" i="1"/>
  <c r="H52" i="1"/>
  <c r="H48" i="1"/>
  <c r="H44" i="1"/>
  <c r="F37" i="1"/>
  <c r="H36" i="1"/>
  <c r="F33" i="1"/>
  <c r="H32" i="1"/>
  <c r="F30" i="1"/>
  <c r="H29" i="1"/>
  <c r="F26" i="1"/>
  <c r="H25" i="1"/>
  <c r="F22" i="1"/>
  <c r="H21" i="1"/>
  <c r="H17" i="1"/>
  <c r="H13" i="1"/>
  <c r="H9" i="1"/>
  <c r="E63" i="1"/>
  <c r="C56" i="1"/>
  <c r="E55" i="1"/>
  <c r="C55" i="1"/>
  <c r="E52" i="1"/>
  <c r="E48" i="1"/>
  <c r="C44" i="1"/>
  <c r="E44" i="1" s="1"/>
  <c r="C37" i="1"/>
  <c r="E36" i="1" s="1"/>
  <c r="C30" i="1"/>
  <c r="E29" i="1" s="1"/>
  <c r="C33" i="1" s="1"/>
  <c r="E32" i="1" s="1"/>
  <c r="C22" i="1"/>
  <c r="E21" i="1" s="1"/>
  <c r="C26" i="1" s="1"/>
  <c r="E25" i="1" s="1"/>
  <c r="E17" i="1"/>
  <c r="E13" i="1"/>
  <c r="C13" i="1"/>
  <c r="E9" i="1"/>
</calcChain>
</file>

<file path=xl/sharedStrings.xml><?xml version="1.0" encoding="utf-8"?>
<sst xmlns="http://schemas.openxmlformats.org/spreadsheetml/2006/main" count="109" uniqueCount="73">
  <si>
    <t>As given in the income statement</t>
  </si>
  <si>
    <t>=</t>
  </si>
  <si>
    <t>days</t>
  </si>
  <si>
    <t>Total Liabilities</t>
  </si>
  <si>
    <t>Total Assets</t>
  </si>
  <si>
    <t>Average common stockholders' equity</t>
  </si>
  <si>
    <t>Complete your Title page on this tab.</t>
  </si>
  <si>
    <t>Current Ratio</t>
  </si>
  <si>
    <t>Inventory Turnover</t>
  </si>
  <si>
    <t>Accounts Receivable Turnover</t>
  </si>
  <si>
    <t>Earnings per Share of Common Stock (basic - common)</t>
  </si>
  <si>
    <t>You all get the chance to play the role of financial analyst below. The summary should be a comparison of each company's performance for each major category of ratios listed below. Focus on major differences as you compare each company's performance. A nice way to conclude is to state which company you feel is the better investment and why.</t>
  </si>
  <si>
    <t>Use this Excel spreadsheet to compute ratios;  show your computations for all ratios on this tab, and also include your commentary.</t>
  </si>
  <si>
    <t>(Please follow the Course Project instructions to calculate the current dividend yield.)</t>
  </si>
  <si>
    <t>(Please see the Course Project instructions for the dates to use for this ratio.)</t>
  </si>
  <si>
    <t>Your textbook and any information that you use to profile the companies should be cited as a reference below.</t>
  </si>
  <si>
    <t>Complete one paragraph, profiling each company's business, including information such as brief histories, where each company is located, number of employees, the products each company sells, and so forth. Please reference any websites that you used for the profiles on the Bibliography tab.</t>
  </si>
  <si>
    <t>The comparison of the ratios is an important part of the project. A good approach is to briefly explain what the ratio tells us. Indicate whether a higher or lower ratio is better. Then compare the two companies on this basis. Remember that each ratio below requires a comparison.</t>
  </si>
  <si>
    <t>Interpretation and comparison between the two companies' ratios (reading Chapter 13 will help you prepare the commentary)</t>
  </si>
  <si>
    <t>Under Armour</t>
  </si>
  <si>
    <t>in millions</t>
  </si>
  <si>
    <t>in thousands</t>
  </si>
  <si>
    <t>Current assets</t>
  </si>
  <si>
    <t>Current liabilities</t>
  </si>
  <si>
    <t>Gross profit</t>
  </si>
  <si>
    <t>Net sales</t>
  </si>
  <si>
    <t>Net income</t>
  </si>
  <si>
    <t>Cost of goods sold</t>
  </si>
  <si>
    <t>Average inventory</t>
  </si>
  <si>
    <t>365 days</t>
  </si>
  <si>
    <t>Inventory turnover</t>
  </si>
  <si>
    <t>Net credit sales</t>
  </si>
  <si>
    <t>Average net accounts receivable</t>
  </si>
  <si>
    <t>Accounts receivable turnover</t>
  </si>
  <si>
    <t>Average total assets</t>
  </si>
  <si>
    <t>Net income + interest expense + income tax expense</t>
  </si>
  <si>
    <t>interest expense</t>
  </si>
  <si>
    <t>Dividend per share of common stock (Yahoo Finance 12/24/2015)</t>
  </si>
  <si>
    <t>Market price per share of common stock (Yahoo Finance 12/24/2015)</t>
  </si>
  <si>
    <t>Net income - preferred dividends</t>
  </si>
  <si>
    <t xml:space="preserve">Net cash provided by operating activities minus capital expenditures minus cash dividends </t>
  </si>
  <si>
    <t>Market price per share of common stock as of 5/30/2014 for Nike and 12/31/2014 for Under Armour</t>
  </si>
  <si>
    <t>Earnings per share</t>
  </si>
  <si>
    <t>The 2014 financial statements used to calculate these ratios are available in the Investor Relations sections of the Nikeand Under Armour websites.</t>
  </si>
  <si>
    <t>Gross Profit Rate</t>
  </si>
  <si>
    <t>Profit Margin</t>
  </si>
  <si>
    <t>Days in Inventory</t>
  </si>
  <si>
    <t>Average Collection Period</t>
  </si>
  <si>
    <t xml:space="preserve">Asset turnover </t>
  </si>
  <si>
    <t>Return on Assets (ROA)</t>
  </si>
  <si>
    <t>Debt to assets ratio</t>
  </si>
  <si>
    <t>Times-Interest Earned Ratio</t>
  </si>
  <si>
    <t>Dividend Yield</t>
  </si>
  <si>
    <t>Return on Common Stockholders' Equity (ROE)</t>
  </si>
  <si>
    <t>Free cash flow</t>
  </si>
  <si>
    <t xml:space="preserve">Price-Earnings Ratio </t>
  </si>
  <si>
    <t>Big Charts for Nike. (2014, May 30). Retrieved from http://bigcharts.marketwatch.com/historical/default.asp?symb=NKE&amp;closeDate=5%2F30%2F14&amp;x=0&amp;y=0</t>
  </si>
  <si>
    <t>Big Charts for Under Armour. (2014, December 31). Retrieved from http://bigcharts.marketwatch.com/historical/default.asp?symb=ua&amp;closeDate=12%2F31%2F2014&amp;x=37&amp;y=26</t>
  </si>
  <si>
    <t>Nike's 2014 Annual Report. (2014). Retrieved from https://s1.q4cdn.com/806093406/files/doc_financials/2014/index.html</t>
  </si>
  <si>
    <r>
      <t xml:space="preserve">Kimmel, P. D., Weygandt, J. J., &amp; Kieso, D. E. (2019). </t>
    </r>
    <r>
      <rPr>
        <i/>
        <sz val="10"/>
        <rFont val="Arial"/>
        <family val="2"/>
      </rPr>
      <t xml:space="preserve">Financial Accounting: Tools for Business Decision Making </t>
    </r>
    <r>
      <rPr>
        <sz val="10"/>
        <rFont val="Arial"/>
        <family val="2"/>
      </rPr>
      <t>(9th ed.). Hoboken, NJ: John Wiley &amp; Sons, Inc.</t>
    </r>
  </si>
  <si>
    <t>NKE stock price. (December 24, 2015). Retrieved from https://finance.yahoo.com/quote/NKE/profile?p=NKE</t>
  </si>
  <si>
    <t>NKE profile. (2019). Retrieved from https://finance.yahoo.com/quote/NKE/profile?p=NKE</t>
  </si>
  <si>
    <t>Under Armour 2014 Annual Report. (2015). Retrieved from https://underarmourinc.gcs-web.com/static-files/13a42846-a519-469e-978b-b3199de9fbe8</t>
  </si>
  <si>
    <t>UA profile. (2019). Retrieved from https://finance.yahoo.com/quote/UA/profile?p=UA&amp;.tsrc=fin-srch</t>
  </si>
  <si>
    <t>UA stock price. (December 24, 2015). Retrieved from https://finance.yahoo.com/quote/UA?ltr=1</t>
  </si>
  <si>
    <t xml:space="preserve">NIKE, Inc. designs, develops, markets, and sells athletic apparel, footwear, equipment, and accessories. NIKE's headquarters are in Beaverton, Oregon. They were founded in 1964 as Blue Ribbon Sports, Inc. but, in 1971, they  changed their name to NIKE, Inc. According to Yahoo! Finance, NIKE has 76,700 full-time employees. NIKE is known for their celebrity endorsements including basketball icon, Michael Jordan. NIKE had 2014 net product sales of $27.8 billion. </t>
  </si>
  <si>
    <t>Please include the names of your team members, the course, the date, your instructor's name, and the title for the project.</t>
  </si>
  <si>
    <t>NIKE</t>
  </si>
  <si>
    <t xml:space="preserve">Liquidity: NIKE has the advantage for the current ratio. NIKE has $3.05 in current assets for every dollar in current liabilities while Under Armour has only 98 cents in current assets for every dollar in current liabilities. NIKE has the advantage for the inventory turnover ratio, but Under Armour has the advantage for the accounts receivable turnover ratio. NIKE turns over its inventory 4.1 times to Under Armour's 3.1 times. Under Armour has the advantage for the accounts receivable turnover ratio as Under Armour collects on its receivables 12.6 times to Nike's 8.5 times. </t>
  </si>
  <si>
    <t>Solvency: Under Armour has less debt than NIKE as evidenced by Under Armour's 35.5% debt-to-assets ratio as compared to NIKE's 41.8% debt-to-assets ratio. NIKE can cover its interest expense 108.4 times with income before interest and taxes, while Under Armour can only cover its interest expense 65.1 times with their income before interest and taxes. NIKE has free cash flow of $1.3 billion while Under Armour has $78.5 million in free cash flow.</t>
  </si>
  <si>
    <t>Profitability: Under Armour has the advantage for the gross profit rate at 49% while NIKE has a 44.8% gross profit rate percentage. NIKE has the advantage for the profit margin ratio at 9.7% versus 6.7% for Under Armour. Under Armour has the advantage for asset turnover as they turn their assets 1.68 times to Nike's 1.54 times. NIKE has the advantage for both return on assets (ROA) and return on common stockholder's equity (ROE). NIKE has an ROA of 14.9% to Under Armour's 11.3%. NIKE also has the advantage for return on common stockholders' equity with an ROE of 24.6% to Under Armour's 17.3%.</t>
  </si>
  <si>
    <t>Conclusion: Under Armour has less debt than NIKE as measured by the debt to assets ratio, but NIKE has a stronger current ratio and times-interest earned ratio. Regarding profitability, NIKE has the advantage for return on assets (ROA) and return on common stockholders' equity (ROE). For both a conservative investor and growth investor, NIKE looks like the better choice.</t>
  </si>
  <si>
    <t>Under Armour, Inc. develops, markets, and distributes performance apparel, footwear, and accessories. Under Armour was founded in 1996 and is headquartered in Baltimore, Maryland.  According to Yahoo! Finance, Under Armour has 7,000 full-time employees.  Under Armour was founded by Kevin Plank, a former University of Maryland college football player. Under Armour had net product sales of $3.1 billion for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</si>
</sst>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8" formatCode="&quot;$&quot;#,##0.00_);[Red]\(&quot;$&quot;#,##0.00\)"/>
    <numFmt numFmtId="44" formatCode="_(&quot;$&quot;* #,##0.00_);_(&quot;$&quot;* \(#,##0.00\);_(&quot;$&quot;* &quot;-&quot;??_);_(@_)"/>
    <numFmt numFmtId="164" formatCode="&quot;$&quot;#,##0"/>
    <numFmt numFmtId="165" formatCode="&quot;$&quot;#,##0.00"/>
    <numFmt numFmtId="166" formatCode="0.0%"/>
    <numFmt numFmtId="167" formatCode="#,##0.0"/>
    <numFmt numFmtId="168" formatCode="0.0"/>
    <numFmt numFmtId="169" formatCode="#,##0.0_);[Red]\(#,##0.0\)"/>
  </numFmts>
  <fonts count="11" x14ac:knownFonts="1">
    <font>
      <sz val="10"/>
      <name val="Arial"/>
    </font>
    <font>
      <sz val="10"/>
      <name val="Arial"/>
      <family val="2"/>
    </font>
    <font>
      <b/>
      <sz val="10"/>
      <name val="Arial"/>
      <family val="2"/>
    </font>
    <font>
      <b/>
      <sz val="12"/>
      <name val="Arial"/>
      <family val="2"/>
    </font>
    <font>
      <sz val="12"/>
      <name val="Arial"/>
      <family val="2"/>
    </font>
    <font>
      <sz val="8"/>
      <name val="Arial"/>
      <family val="2"/>
    </font>
    <font>
      <sz val="10"/>
      <name val="Arial"/>
      <family val="2"/>
    </font>
    <font>
      <sz val="12"/>
      <color theme="1"/>
      <name val="Arial"/>
      <family val="2"/>
    </font>
    <font>
      <b/>
      <sz val="12"/>
      <color theme="1"/>
      <name val="Arial"/>
      <family val="2"/>
    </font>
    <font>
      <b/>
      <sz val="11"/>
      <color rgb="FF1F497D"/>
      <name val="Calibri"/>
      <family val="2"/>
    </font>
    <font>
      <i/>
      <sz val="10"/>
      <name val="Arial"/>
      <family val="2"/>
    </font>
  </fonts>
  <fills count="7">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medium">
        <color indexed="64"/>
      </bottom>
      <diagonal/>
    </border>
    <border>
      <left/>
      <right/>
      <top/>
      <bottom style="medium">
        <color indexed="64"/>
      </bottom>
      <diagonal/>
    </border>
  </borders>
  <cellStyleXfs count="1">
    <xf numFmtId="0" fontId="0" fillId="0" borderId="0"/>
  </cellStyleXfs>
  <cellXfs count="90">
    <xf numFmtId="0" fontId="0" fillId="0" borderId="0" xfId="0"/>
    <xf numFmtId="0" fontId="4" fillId="0" borderId="0" xfId="0" applyFont="1"/>
    <xf numFmtId="0" fontId="3" fillId="0" borderId="1" xfId="0" applyFont="1" applyBorder="1"/>
    <xf numFmtId="0" fontId="4" fillId="0" borderId="2" xfId="0" applyFont="1" applyBorder="1" applyAlignment="1">
      <alignment horizontal="center"/>
    </xf>
    <xf numFmtId="0" fontId="4" fillId="0" borderId="1" xfId="0" applyFont="1" applyBorder="1" applyAlignment="1">
      <alignment horizontal="center"/>
    </xf>
    <xf numFmtId="164" fontId="4" fillId="2" borderId="1" xfId="0" applyNumberFormat="1" applyFont="1" applyFill="1" applyBorder="1" applyAlignment="1">
      <alignment horizontal="center"/>
    </xf>
    <xf numFmtId="0" fontId="4" fillId="2" borderId="1" xfId="0" applyFont="1" applyFill="1" applyBorder="1" applyAlignment="1">
      <alignment horizontal="center"/>
    </xf>
    <xf numFmtId="0" fontId="2" fillId="2" borderId="1" xfId="0" applyFont="1" applyFill="1" applyBorder="1" applyAlignment="1">
      <alignment horizontal="center"/>
    </xf>
    <xf numFmtId="8" fontId="4" fillId="2" borderId="1" xfId="0" applyNumberFormat="1" applyFont="1" applyFill="1" applyBorder="1" applyAlignment="1">
      <alignment horizontal="center"/>
    </xf>
    <xf numFmtId="164" fontId="4" fillId="2" borderId="2" xfId="0" applyNumberFormat="1" applyFont="1" applyFill="1" applyBorder="1" applyAlignment="1">
      <alignment horizontal="center"/>
    </xf>
    <xf numFmtId="164" fontId="4" fillId="2" borderId="3" xfId="0" applyNumberFormat="1" applyFont="1" applyFill="1" applyBorder="1" applyAlignment="1">
      <alignment horizontal="center"/>
    </xf>
    <xf numFmtId="166" fontId="4" fillId="2" borderId="1" xfId="0" applyNumberFormat="1" applyFont="1" applyFill="1" applyBorder="1" applyAlignment="1">
      <alignment horizontal="center"/>
    </xf>
    <xf numFmtId="167" fontId="4" fillId="2" borderId="1" xfId="0" applyNumberFormat="1" applyFont="1" applyFill="1" applyBorder="1" applyAlignment="1">
      <alignment horizontal="center"/>
    </xf>
    <xf numFmtId="3" fontId="4" fillId="2" borderId="2" xfId="0" applyNumberFormat="1" applyFont="1" applyFill="1" applyBorder="1" applyAlignment="1">
      <alignment horizontal="center"/>
    </xf>
    <xf numFmtId="1" fontId="4" fillId="2" borderId="1" xfId="0" applyNumberFormat="1" applyFont="1" applyFill="1" applyBorder="1" applyAlignment="1">
      <alignment horizontal="center"/>
    </xf>
    <xf numFmtId="164" fontId="4" fillId="3" borderId="1" xfId="0" applyNumberFormat="1" applyFont="1" applyFill="1" applyBorder="1" applyAlignment="1">
      <alignment horizontal="center"/>
    </xf>
    <xf numFmtId="0" fontId="4" fillId="3" borderId="1" xfId="0" applyFont="1" applyFill="1" applyBorder="1"/>
    <xf numFmtId="0" fontId="4" fillId="3" borderId="1" xfId="0" applyFont="1" applyFill="1" applyBorder="1" applyAlignment="1">
      <alignment horizontal="center"/>
    </xf>
    <xf numFmtId="0" fontId="3" fillId="3" borderId="1" xfId="0" applyFont="1" applyFill="1" applyBorder="1" applyAlignment="1">
      <alignment horizontal="center"/>
    </xf>
    <xf numFmtId="8" fontId="4" fillId="3" borderId="1" xfId="0" applyNumberFormat="1" applyFont="1" applyFill="1" applyBorder="1" applyAlignment="1">
      <alignment horizontal="center"/>
    </xf>
    <xf numFmtId="164" fontId="4" fillId="3" borderId="2" xfId="0" applyNumberFormat="1" applyFont="1" applyFill="1" applyBorder="1" applyAlignment="1">
      <alignment horizontal="center"/>
    </xf>
    <xf numFmtId="166" fontId="4" fillId="3" borderId="1" xfId="0" applyNumberFormat="1" applyFont="1" applyFill="1" applyBorder="1" applyAlignment="1">
      <alignment horizontal="center"/>
    </xf>
    <xf numFmtId="167" fontId="4" fillId="3" borderId="1" xfId="0" applyNumberFormat="1" applyFont="1" applyFill="1" applyBorder="1" applyAlignment="1">
      <alignment horizontal="center"/>
    </xf>
    <xf numFmtId="3" fontId="4" fillId="3" borderId="2" xfId="0" applyNumberFormat="1" applyFont="1" applyFill="1" applyBorder="1" applyAlignment="1">
      <alignment horizontal="center"/>
    </xf>
    <xf numFmtId="164" fontId="4" fillId="3" borderId="1" xfId="0" applyNumberFormat="1" applyFont="1" applyFill="1" applyBorder="1"/>
    <xf numFmtId="1" fontId="4" fillId="3" borderId="1" xfId="0" applyNumberFormat="1" applyFont="1" applyFill="1" applyBorder="1" applyAlignment="1">
      <alignment horizontal="center"/>
    </xf>
    <xf numFmtId="4" fontId="4" fillId="2" borderId="1" xfId="0" applyNumberFormat="1" applyFont="1" applyFill="1" applyBorder="1" applyAlignment="1">
      <alignment horizontal="center"/>
    </xf>
    <xf numFmtId="4" fontId="4" fillId="3" borderId="1" xfId="0" applyNumberFormat="1" applyFont="1" applyFill="1" applyBorder="1" applyAlignment="1">
      <alignment horizontal="center"/>
    </xf>
    <xf numFmtId="0" fontId="4" fillId="3" borderId="1" xfId="0" quotePrefix="1" applyFont="1" applyFill="1" applyBorder="1"/>
    <xf numFmtId="3" fontId="4" fillId="3" borderId="1" xfId="0" applyNumberFormat="1" applyFont="1" applyFill="1" applyBorder="1" applyAlignment="1">
      <alignment horizontal="center"/>
    </xf>
    <xf numFmtId="2" fontId="4" fillId="3" borderId="1" xfId="0" applyNumberFormat="1" applyFont="1" applyFill="1" applyBorder="1" applyAlignment="1">
      <alignment horizontal="center"/>
    </xf>
    <xf numFmtId="168" fontId="4" fillId="3" borderId="1" xfId="0" applyNumberFormat="1" applyFont="1" applyFill="1" applyBorder="1" applyAlignment="1">
      <alignment horizontal="center"/>
    </xf>
    <xf numFmtId="0" fontId="7" fillId="4" borderId="1" xfId="0" applyFont="1" applyFill="1" applyBorder="1"/>
    <xf numFmtId="0" fontId="8" fillId="4" borderId="1" xfId="0" applyFont="1" applyFill="1" applyBorder="1" applyAlignment="1">
      <alignment horizontal="center"/>
    </xf>
    <xf numFmtId="0" fontId="4" fillId="0" borderId="0" xfId="0" applyFont="1" applyAlignment="1">
      <alignment vertical="top"/>
    </xf>
    <xf numFmtId="0" fontId="2" fillId="5" borderId="0" xfId="0" applyFont="1" applyFill="1"/>
    <xf numFmtId="0" fontId="4" fillId="5" borderId="1" xfId="0" applyFont="1" applyFill="1" applyBorder="1" applyAlignment="1">
      <alignment horizontal="center"/>
    </xf>
    <xf numFmtId="164" fontId="4" fillId="5" borderId="1" xfId="0" applyNumberFormat="1" applyFont="1" applyFill="1" applyBorder="1" applyAlignment="1">
      <alignment horizontal="center"/>
    </xf>
    <xf numFmtId="0" fontId="7" fillId="5" borderId="1" xfId="0" applyFont="1" applyFill="1" applyBorder="1"/>
    <xf numFmtId="0" fontId="4" fillId="5" borderId="1" xfId="0" applyFont="1" applyFill="1" applyBorder="1"/>
    <xf numFmtId="164" fontId="4" fillId="6" borderId="1" xfId="0" applyNumberFormat="1" applyFont="1" applyFill="1" applyBorder="1" applyAlignment="1">
      <alignment horizontal="center"/>
    </xf>
    <xf numFmtId="0" fontId="7" fillId="6" borderId="1" xfId="0" applyFont="1" applyFill="1" applyBorder="1"/>
    <xf numFmtId="0" fontId="4" fillId="6" borderId="1" xfId="0" applyFont="1" applyFill="1" applyBorder="1" applyAlignment="1">
      <alignment horizontal="center"/>
    </xf>
    <xf numFmtId="0" fontId="4" fillId="6" borderId="1" xfId="0" applyFont="1" applyFill="1" applyBorder="1"/>
    <xf numFmtId="0" fontId="4" fillId="0" borderId="0" xfId="0" applyFont="1" applyAlignment="1">
      <alignment vertical="top" wrapText="1"/>
    </xf>
    <xf numFmtId="0" fontId="3" fillId="5" borderId="6" xfId="0" applyFont="1" applyFill="1" applyBorder="1" applyAlignment="1">
      <alignment horizontal="center" vertical="top" wrapText="1"/>
    </xf>
    <xf numFmtId="0" fontId="3" fillId="0" borderId="1" xfId="0" applyFont="1" applyBorder="1" applyAlignment="1">
      <alignment vertical="top"/>
    </xf>
    <xf numFmtId="0" fontId="3" fillId="6" borderId="1" xfId="0" applyFont="1" applyFill="1" applyBorder="1"/>
    <xf numFmtId="0" fontId="4" fillId="6" borderId="0" xfId="0" applyFont="1" applyFill="1" applyAlignment="1">
      <alignment vertical="top"/>
    </xf>
    <xf numFmtId="0" fontId="4" fillId="6" borderId="0" xfId="0" applyFont="1" applyFill="1"/>
    <xf numFmtId="0" fontId="0" fillId="0" borderId="0" xfId="0" applyAlignment="1">
      <alignment vertical="top"/>
    </xf>
    <xf numFmtId="0" fontId="3" fillId="5" borderId="0" xfId="0" applyFont="1" applyFill="1" applyAlignment="1">
      <alignment vertical="top" wrapText="1"/>
    </xf>
    <xf numFmtId="0" fontId="0" fillId="0" borderId="0" xfId="0" applyAlignment="1">
      <alignment wrapText="1"/>
    </xf>
    <xf numFmtId="0" fontId="2" fillId="0" borderId="0" xfId="0" applyFont="1" applyAlignment="1">
      <alignment vertical="top" wrapText="1"/>
    </xf>
    <xf numFmtId="0" fontId="2" fillId="5" borderId="0" xfId="0" applyFont="1" applyFill="1" applyAlignment="1">
      <alignment vertical="top" wrapText="1"/>
    </xf>
    <xf numFmtId="0" fontId="2" fillId="6" borderId="0" xfId="0" applyFont="1" applyFill="1"/>
    <xf numFmtId="0" fontId="2" fillId="6" borderId="0" xfId="0" applyFont="1" applyFill="1" applyAlignment="1">
      <alignment vertical="top"/>
    </xf>
    <xf numFmtId="0" fontId="0" fillId="0" borderId="0" xfId="0" applyAlignment="1">
      <alignment horizontal="left" vertical="top" wrapText="1"/>
    </xf>
    <xf numFmtId="0" fontId="0" fillId="0" borderId="0" xfId="0" applyAlignment="1">
      <alignment vertical="top" wrapText="1"/>
    </xf>
    <xf numFmtId="168" fontId="4" fillId="2" borderId="1" xfId="0" applyNumberFormat="1" applyFont="1" applyFill="1" applyBorder="1" applyAlignment="1">
      <alignment horizontal="center"/>
    </xf>
    <xf numFmtId="164" fontId="4" fillId="2" borderId="1" xfId="0" quotePrefix="1" applyNumberFormat="1" applyFont="1" applyFill="1" applyBorder="1"/>
    <xf numFmtId="164" fontId="4" fillId="2" borderId="1" xfId="0" applyNumberFormat="1" applyFont="1" applyFill="1" applyBorder="1"/>
    <xf numFmtId="2" fontId="4" fillId="2" borderId="1" xfId="0" applyNumberFormat="1" applyFont="1" applyFill="1" applyBorder="1" applyAlignment="1">
      <alignment horizontal="center"/>
    </xf>
    <xf numFmtId="165" fontId="4" fillId="2" borderId="2" xfId="0" applyNumberFormat="1" applyFont="1" applyFill="1" applyBorder="1" applyAlignment="1">
      <alignment horizontal="center"/>
    </xf>
    <xf numFmtId="165" fontId="4" fillId="2" borderId="1" xfId="0" applyNumberFormat="1" applyFont="1" applyFill="1" applyBorder="1" applyAlignment="1">
      <alignment horizontal="center"/>
    </xf>
    <xf numFmtId="169" fontId="4" fillId="2" borderId="1" xfId="0" applyNumberFormat="1" applyFont="1" applyFill="1" applyBorder="1" applyAlignment="1">
      <alignment horizontal="center"/>
    </xf>
    <xf numFmtId="0" fontId="1" fillId="0" borderId="0" xfId="0" applyFont="1" applyAlignment="1">
      <alignment wrapText="1"/>
    </xf>
    <xf numFmtId="167" fontId="4" fillId="2" borderId="3" xfId="0" applyNumberFormat="1" applyFont="1" applyFill="1" applyBorder="1" applyAlignment="1">
      <alignment horizontal="center"/>
    </xf>
    <xf numFmtId="44" fontId="3" fillId="3" borderId="1" xfId="0" applyNumberFormat="1" applyFont="1" applyFill="1" applyBorder="1" applyAlignment="1">
      <alignment horizontal="center"/>
    </xf>
    <xf numFmtId="44" fontId="4" fillId="2" borderId="2" xfId="0" applyNumberFormat="1" applyFont="1" applyFill="1" applyBorder="1" applyAlignment="1">
      <alignment horizontal="center"/>
    </xf>
    <xf numFmtId="0" fontId="3" fillId="0" borderId="1" xfId="0" applyFont="1" applyFill="1" applyBorder="1"/>
    <xf numFmtId="0" fontId="4" fillId="0" borderId="0" xfId="0" quotePrefix="1" applyFont="1"/>
    <xf numFmtId="165" fontId="4" fillId="3" borderId="1" xfId="0" applyNumberFormat="1" applyFont="1" applyFill="1" applyBorder="1" applyAlignment="1">
      <alignment horizontal="center"/>
    </xf>
    <xf numFmtId="165" fontId="4" fillId="3" borderId="2" xfId="0" applyNumberFormat="1" applyFont="1" applyFill="1" applyBorder="1" applyAlignment="1">
      <alignment horizontal="center"/>
    </xf>
    <xf numFmtId="14" fontId="4" fillId="2" borderId="1" xfId="0" applyNumberFormat="1" applyFont="1" applyFill="1" applyBorder="1" applyAlignment="1">
      <alignment horizontal="center"/>
    </xf>
    <xf numFmtId="14" fontId="4" fillId="3" borderId="1" xfId="0" applyNumberFormat="1" applyFont="1" applyFill="1" applyBorder="1" applyAlignment="1">
      <alignment horizontal="center"/>
    </xf>
    <xf numFmtId="3" fontId="4" fillId="2" borderId="1" xfId="0" applyNumberFormat="1" applyFont="1" applyFill="1" applyBorder="1" applyAlignment="1">
      <alignment horizontal="center"/>
    </xf>
    <xf numFmtId="4" fontId="4" fillId="2" borderId="3" xfId="0" applyNumberFormat="1" applyFont="1" applyFill="1" applyBorder="1" applyAlignment="1">
      <alignment horizontal="center"/>
    </xf>
    <xf numFmtId="169" fontId="4" fillId="3" borderId="1" xfId="0" applyNumberFormat="1" applyFont="1" applyFill="1" applyBorder="1" applyAlignment="1">
      <alignment horizontal="center"/>
    </xf>
    <xf numFmtId="0" fontId="3" fillId="0" borderId="4" xfId="0" applyFont="1" applyFill="1" applyBorder="1"/>
    <xf numFmtId="0" fontId="2" fillId="5" borderId="0" xfId="0" applyFont="1" applyFill="1" applyAlignment="1">
      <alignment vertical="top" wrapText="1"/>
    </xf>
    <xf numFmtId="0" fontId="9" fillId="0" borderId="4" xfId="0" applyFont="1" applyBorder="1" applyAlignment="1">
      <alignment horizontal="left" vertical="center" wrapText="1"/>
    </xf>
    <xf numFmtId="0" fontId="3" fillId="0" borderId="0" xfId="0" applyFont="1" applyAlignment="1">
      <alignment wrapText="1"/>
    </xf>
    <xf numFmtId="164" fontId="4" fillId="2" borderId="5" xfId="0" applyNumberFormat="1" applyFont="1" applyFill="1" applyBorder="1" applyAlignment="1">
      <alignment horizontal="center"/>
    </xf>
    <xf numFmtId="0" fontId="6" fillId="2" borderId="5" xfId="0" applyFont="1" applyFill="1" applyBorder="1" applyAlignment="1">
      <alignment horizontal="center"/>
    </xf>
    <xf numFmtId="0" fontId="4" fillId="3" borderId="5" xfId="0" applyFont="1" applyFill="1" applyBorder="1" applyAlignment="1">
      <alignment horizontal="center"/>
    </xf>
    <xf numFmtId="0" fontId="4" fillId="0" borderId="1" xfId="0" applyFont="1" applyBorder="1" applyAlignment="1">
      <alignment horizontal="left" wrapText="1"/>
    </xf>
    <xf numFmtId="164" fontId="4" fillId="2" borderId="1" xfId="0" applyNumberFormat="1" applyFont="1" applyFill="1" applyBorder="1" applyAlignment="1">
      <alignment horizontal="center" vertical="center"/>
    </xf>
    <xf numFmtId="0" fontId="0" fillId="0" borderId="1" xfId="0" applyBorder="1" applyAlignment="1">
      <alignment horizontal="center" vertical="center"/>
    </xf>
    <xf numFmtId="164" fontId="4" fillId="3" borderId="1"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2:G5"/>
  <sheetViews>
    <sheetView topLeftCell="A2" workbookViewId="0">
      <selection activeCell="G32" sqref="G32"/>
    </sheetView>
  </sheetViews>
  <sheetFormatPr defaultRowHeight="12.75" x14ac:dyDescent="0.2"/>
  <cols>
    <col min="5" max="5" width="4.28515625" customWidth="1"/>
    <col min="6" max="6" width="8.85546875" hidden="1" customWidth="1"/>
    <col min="7" max="7" width="48.85546875" style="52" customWidth="1"/>
  </cols>
  <sheetData>
    <row r="2" spans="7:7" x14ac:dyDescent="0.2">
      <c r="G2" s="54" t="s">
        <v>6</v>
      </c>
    </row>
    <row r="3" spans="7:7" x14ac:dyDescent="0.2">
      <c r="G3" s="54"/>
    </row>
    <row r="4" spans="7:7" ht="38.25" x14ac:dyDescent="0.2">
      <c r="G4" s="54" t="s">
        <v>66</v>
      </c>
    </row>
    <row r="5" spans="7:7" x14ac:dyDescent="0.2">
      <c r="G5" s="54"/>
    </row>
  </sheetData>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abSelected="1" workbookViewId="0">
      <selection activeCell="C7" sqref="C7"/>
    </sheetView>
  </sheetViews>
  <sheetFormatPr defaultRowHeight="12.75" x14ac:dyDescent="0.2"/>
  <cols>
    <col min="5" max="5" width="67.7109375" style="58" customWidth="1"/>
  </cols>
  <sheetData>
    <row r="1" spans="1:8" ht="54.75" customHeight="1" x14ac:dyDescent="0.2">
      <c r="A1" s="56"/>
      <c r="B1" s="55"/>
      <c r="C1" s="55"/>
      <c r="D1" s="55"/>
      <c r="E1" s="80" t="s">
        <v>16</v>
      </c>
      <c r="F1" s="55"/>
      <c r="G1" s="55"/>
      <c r="H1" s="55"/>
    </row>
    <row r="2" spans="1:8" x14ac:dyDescent="0.2">
      <c r="E2" s="80"/>
    </row>
    <row r="3" spans="1:8" x14ac:dyDescent="0.2">
      <c r="E3" s="57"/>
    </row>
    <row r="5" spans="1:8" ht="89.25" x14ac:dyDescent="0.2">
      <c r="E5" s="53" t="s">
        <v>65</v>
      </c>
    </row>
    <row r="7" spans="1:8" s="50" customFormat="1" ht="305.45" customHeight="1" x14ac:dyDescent="0.2">
      <c r="E7" s="53" t="s">
        <v>72</v>
      </c>
    </row>
  </sheetData>
  <mergeCells count="1">
    <mergeCell ref="E1:E2"/>
  </mergeCells>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opLeftCell="A40" zoomScale="80" zoomScaleNormal="80" workbookViewId="0">
      <selection activeCell="F48" sqref="F48"/>
    </sheetView>
  </sheetViews>
  <sheetFormatPr defaultColWidth="22.42578125" defaultRowHeight="15.75" x14ac:dyDescent="0.25"/>
  <cols>
    <col min="1" max="1" width="94.28515625" style="2" customWidth="1"/>
    <col min="2" max="2" width="106.7109375" style="4" bestFit="1" customWidth="1"/>
    <col min="3" max="3" width="15.7109375" style="5" customWidth="1"/>
    <col min="4" max="4" width="4.7109375" style="32" customWidth="1"/>
    <col min="5" max="5" width="15.7109375" style="6" customWidth="1"/>
    <col min="6" max="6" width="15.7109375" style="15" customWidth="1"/>
    <col min="7" max="7" width="4.7109375" style="16" customWidth="1"/>
    <col min="8" max="8" width="15.7109375" style="17" customWidth="1"/>
    <col min="9" max="9" width="79" style="34" customWidth="1"/>
    <col min="10" max="10" width="22.42578125" style="1"/>
    <col min="11" max="11" width="35" style="1" customWidth="1"/>
    <col min="12" max="16384" width="22.42578125" style="1"/>
  </cols>
  <sheetData>
    <row r="1" spans="1:10" ht="15" x14ac:dyDescent="0.2">
      <c r="A1" s="35" t="s">
        <v>12</v>
      </c>
      <c r="B1" s="36"/>
      <c r="C1" s="37"/>
      <c r="D1" s="38"/>
      <c r="E1" s="36"/>
      <c r="F1" s="37"/>
      <c r="G1" s="39"/>
      <c r="H1" s="36"/>
    </row>
    <row r="2" spans="1:10" s="49" customFormat="1" x14ac:dyDescent="0.25">
      <c r="A2" s="47" t="s">
        <v>43</v>
      </c>
      <c r="B2" s="42"/>
      <c r="C2" s="40"/>
      <c r="D2" s="41"/>
      <c r="E2" s="42"/>
      <c r="F2" s="40"/>
      <c r="G2" s="43"/>
      <c r="H2" s="42"/>
      <c r="I2" s="48"/>
    </row>
    <row r="3" spans="1:10" s="49" customFormat="1" ht="15" x14ac:dyDescent="0.2">
      <c r="B3" s="42"/>
      <c r="C3" s="40"/>
      <c r="D3" s="41"/>
      <c r="E3" s="42"/>
      <c r="F3" s="40"/>
      <c r="G3" s="43"/>
      <c r="H3" s="42"/>
      <c r="I3" s="48"/>
    </row>
    <row r="4" spans="1:10" ht="32.25" thickBot="1" x14ac:dyDescent="0.25">
      <c r="A4" s="46"/>
      <c r="C4" s="83" t="s">
        <v>67</v>
      </c>
      <c r="D4" s="83"/>
      <c r="E4" s="84"/>
      <c r="F4" s="85" t="s">
        <v>19</v>
      </c>
      <c r="G4" s="85"/>
      <c r="H4" s="85"/>
      <c r="I4" s="45" t="s">
        <v>18</v>
      </c>
    </row>
    <row r="5" spans="1:10" ht="65.25" customHeight="1" x14ac:dyDescent="0.25">
      <c r="C5" s="74">
        <v>41790</v>
      </c>
      <c r="D5" s="33"/>
      <c r="E5" s="7"/>
      <c r="F5" s="75">
        <v>42004</v>
      </c>
      <c r="G5" s="68"/>
      <c r="H5" s="18"/>
      <c r="I5" s="81" t="s">
        <v>17</v>
      </c>
      <c r="J5" s="82"/>
    </row>
    <row r="6" spans="1:10" x14ac:dyDescent="0.25">
      <c r="A6" s="2" t="s">
        <v>10</v>
      </c>
      <c r="B6" s="4" t="s">
        <v>0</v>
      </c>
      <c r="C6" s="9"/>
      <c r="E6" s="69">
        <v>3.05</v>
      </c>
      <c r="H6" s="19">
        <v>0.98</v>
      </c>
      <c r="I6" s="44"/>
    </row>
    <row r="7" spans="1:10" x14ac:dyDescent="0.25">
      <c r="C7" s="10"/>
      <c r="H7" s="19"/>
    </row>
    <row r="9" spans="1:10" x14ac:dyDescent="0.25">
      <c r="A9" s="2" t="s">
        <v>7</v>
      </c>
      <c r="B9" s="3" t="s">
        <v>22</v>
      </c>
      <c r="C9" s="9">
        <v>13696</v>
      </c>
      <c r="D9" s="5" t="s">
        <v>1</v>
      </c>
      <c r="E9" s="26">
        <f>+C9/C10</f>
        <v>2.7244877660632585</v>
      </c>
      <c r="F9" s="20">
        <v>1549399</v>
      </c>
      <c r="G9" s="16" t="s">
        <v>1</v>
      </c>
      <c r="H9" s="30">
        <f>+F9/F10</f>
        <v>3.6748097251836338</v>
      </c>
      <c r="I9" s="44"/>
    </row>
    <row r="10" spans="1:10" x14ac:dyDescent="0.25">
      <c r="B10" s="4" t="s">
        <v>23</v>
      </c>
      <c r="C10" s="10">
        <v>5027</v>
      </c>
      <c r="D10" s="5"/>
      <c r="F10" s="15">
        <v>421627</v>
      </c>
    </row>
    <row r="11" spans="1:10" x14ac:dyDescent="0.25">
      <c r="D11" s="61"/>
    </row>
    <row r="12" spans="1:10" x14ac:dyDescent="0.25">
      <c r="D12" s="61"/>
    </row>
    <row r="13" spans="1:10" x14ac:dyDescent="0.25">
      <c r="A13" s="2" t="s">
        <v>44</v>
      </c>
      <c r="B13" s="3" t="s">
        <v>24</v>
      </c>
      <c r="C13" s="9">
        <f>27799-15353</f>
        <v>12446</v>
      </c>
      <c r="D13" s="61" t="s">
        <v>1</v>
      </c>
      <c r="E13" s="11">
        <f>+C13/C14</f>
        <v>0.44771394654483976</v>
      </c>
      <c r="F13" s="20">
        <v>1512206</v>
      </c>
      <c r="G13" s="16" t="s">
        <v>1</v>
      </c>
      <c r="H13" s="21">
        <f>+F13/F14</f>
        <v>0.49028034898536815</v>
      </c>
      <c r="I13" s="44"/>
    </row>
    <row r="14" spans="1:10" x14ac:dyDescent="0.25">
      <c r="B14" s="4" t="s">
        <v>25</v>
      </c>
      <c r="C14" s="5">
        <v>27799</v>
      </c>
      <c r="D14" s="61"/>
      <c r="F14" s="15">
        <v>3084370</v>
      </c>
    </row>
    <row r="17" spans="1:12" x14ac:dyDescent="0.25">
      <c r="A17" s="2" t="s">
        <v>45</v>
      </c>
      <c r="B17" s="3" t="s">
        <v>26</v>
      </c>
      <c r="C17" s="9">
        <v>2693</v>
      </c>
      <c r="D17" s="61" t="s">
        <v>1</v>
      </c>
      <c r="E17" s="11">
        <f>+C17/C18</f>
        <v>9.6873988272959455E-2</v>
      </c>
      <c r="F17" s="20">
        <v>208042</v>
      </c>
      <c r="G17" s="16" t="s">
        <v>1</v>
      </c>
      <c r="H17" s="21">
        <f>+F17/F18</f>
        <v>6.7450403161747774E-2</v>
      </c>
      <c r="I17" s="44"/>
    </row>
    <row r="18" spans="1:12" x14ac:dyDescent="0.25">
      <c r="B18" s="4" t="s">
        <v>25</v>
      </c>
      <c r="C18" s="5">
        <v>27799</v>
      </c>
      <c r="D18" s="61"/>
      <c r="F18" s="15">
        <v>3084370</v>
      </c>
    </row>
    <row r="19" spans="1:12" x14ac:dyDescent="0.25">
      <c r="D19" s="61"/>
    </row>
    <row r="20" spans="1:12" x14ac:dyDescent="0.25">
      <c r="D20" s="61"/>
    </row>
    <row r="21" spans="1:12" x14ac:dyDescent="0.25">
      <c r="A21" s="2" t="s">
        <v>8</v>
      </c>
      <c r="B21" s="3" t="s">
        <v>27</v>
      </c>
      <c r="C21" s="9">
        <v>15353</v>
      </c>
      <c r="D21" s="61" t="s">
        <v>1</v>
      </c>
      <c r="E21" s="12">
        <f>+C21/C22</f>
        <v>4.1321491051002557</v>
      </c>
      <c r="F21" s="20">
        <v>1572164</v>
      </c>
      <c r="H21" s="22">
        <f>+F21/F22</f>
        <v>3.1264447361094541</v>
      </c>
      <c r="I21" s="44"/>
    </row>
    <row r="22" spans="1:12" x14ac:dyDescent="0.25">
      <c r="B22" s="4" t="s">
        <v>28</v>
      </c>
      <c r="C22" s="5">
        <f>(3947+3484)/2</f>
        <v>3715.5</v>
      </c>
      <c r="D22" s="61"/>
      <c r="F22" s="15">
        <f>(536714+469006)/2</f>
        <v>502860</v>
      </c>
    </row>
    <row r="23" spans="1:12" x14ac:dyDescent="0.25">
      <c r="D23" s="61"/>
    </row>
    <row r="24" spans="1:12" x14ac:dyDescent="0.25">
      <c r="D24" s="61"/>
    </row>
    <row r="25" spans="1:12" x14ac:dyDescent="0.25">
      <c r="A25" s="2" t="s">
        <v>46</v>
      </c>
      <c r="B25" s="3" t="s">
        <v>29</v>
      </c>
      <c r="C25" s="13">
        <v>365</v>
      </c>
      <c r="D25" s="61" t="s">
        <v>1</v>
      </c>
      <c r="E25" s="14">
        <f>+C25/C26</f>
        <v>88.331759265290174</v>
      </c>
      <c r="F25" s="23">
        <v>365</v>
      </c>
      <c r="G25" s="24" t="s">
        <v>1</v>
      </c>
      <c r="H25" s="25">
        <f>+F25/F26</f>
        <v>116.74602649596352</v>
      </c>
      <c r="I25" s="44"/>
    </row>
    <row r="26" spans="1:12" x14ac:dyDescent="0.25">
      <c r="B26" s="4" t="s">
        <v>30</v>
      </c>
      <c r="C26" s="12">
        <f>+E21</f>
        <v>4.1321491051002557</v>
      </c>
      <c r="D26" s="61"/>
      <c r="E26" s="6" t="s">
        <v>2</v>
      </c>
      <c r="F26" s="22">
        <f>+H21</f>
        <v>3.1264447361094541</v>
      </c>
      <c r="G26" s="24"/>
      <c r="H26" s="17" t="s">
        <v>2</v>
      </c>
      <c r="L26" s="71"/>
    </row>
    <row r="27" spans="1:12" x14ac:dyDescent="0.25">
      <c r="D27" s="61"/>
    </row>
    <row r="28" spans="1:12" x14ac:dyDescent="0.25">
      <c r="D28" s="61"/>
    </row>
    <row r="29" spans="1:12" x14ac:dyDescent="0.25">
      <c r="A29" s="2" t="s">
        <v>9</v>
      </c>
      <c r="B29" s="3" t="s">
        <v>31</v>
      </c>
      <c r="C29" s="9">
        <v>27799</v>
      </c>
      <c r="D29" s="60" t="s">
        <v>1</v>
      </c>
      <c r="E29" s="65">
        <f>+C29/C30</f>
        <v>8.4869485574721413</v>
      </c>
      <c r="F29" s="20">
        <v>3084370</v>
      </c>
      <c r="G29" s="28" t="s">
        <v>1</v>
      </c>
      <c r="H29" s="78">
        <f>+F29/F30</f>
        <v>12.594740162560459</v>
      </c>
      <c r="I29" s="44"/>
    </row>
    <row r="30" spans="1:12" x14ac:dyDescent="0.25">
      <c r="B30" s="4" t="s">
        <v>32</v>
      </c>
      <c r="C30" s="5">
        <f>+(3434+3117)/2</f>
        <v>3275.5</v>
      </c>
      <c r="D30" s="61"/>
      <c r="E30" s="8"/>
      <c r="F30" s="15">
        <f>(279835+209952)/2</f>
        <v>244893.5</v>
      </c>
      <c r="H30" s="19"/>
      <c r="I30" s="44"/>
    </row>
    <row r="31" spans="1:12" x14ac:dyDescent="0.25">
      <c r="D31" s="61"/>
      <c r="I31" s="44"/>
    </row>
    <row r="32" spans="1:12" x14ac:dyDescent="0.25">
      <c r="A32" s="2" t="s">
        <v>47</v>
      </c>
      <c r="B32" s="3" t="s">
        <v>29</v>
      </c>
      <c r="C32" s="13">
        <v>365</v>
      </c>
      <c r="D32" s="5" t="s">
        <v>1</v>
      </c>
      <c r="E32" s="76">
        <f>C32/C33</f>
        <v>43.007212489657903</v>
      </c>
      <c r="F32" s="23">
        <v>365</v>
      </c>
      <c r="G32" s="16" t="s">
        <v>1</v>
      </c>
      <c r="H32" s="29">
        <f>F32/F33</f>
        <v>28.980351741198366</v>
      </c>
      <c r="I32" s="44"/>
    </row>
    <row r="33" spans="1:9" x14ac:dyDescent="0.25">
      <c r="B33" s="4" t="s">
        <v>33</v>
      </c>
      <c r="C33" s="67">
        <f>+E29</f>
        <v>8.4869485574721413</v>
      </c>
      <c r="D33" s="5"/>
      <c r="E33" s="6" t="s">
        <v>2</v>
      </c>
      <c r="F33" s="22">
        <f>+H29</f>
        <v>12.594740162560459</v>
      </c>
      <c r="H33" s="17" t="s">
        <v>2</v>
      </c>
      <c r="I33" s="44"/>
    </row>
    <row r="34" spans="1:9" x14ac:dyDescent="0.25">
      <c r="D34" s="61"/>
      <c r="I34" s="44"/>
    </row>
    <row r="35" spans="1:9" x14ac:dyDescent="0.25">
      <c r="D35" s="61"/>
      <c r="I35" s="44"/>
    </row>
    <row r="36" spans="1:9" x14ac:dyDescent="0.25">
      <c r="A36" s="2" t="s">
        <v>48</v>
      </c>
      <c r="B36" s="3" t="s">
        <v>25</v>
      </c>
      <c r="C36" s="9">
        <v>27799</v>
      </c>
      <c r="D36" s="61" t="s">
        <v>1</v>
      </c>
      <c r="E36" s="62">
        <f>+C36/C37</f>
        <v>1.5384487672597471</v>
      </c>
      <c r="F36" s="20">
        <v>3084370</v>
      </c>
      <c r="G36" s="16" t="s">
        <v>1</v>
      </c>
      <c r="H36" s="30">
        <f>+F36/F37</f>
        <v>1.6795631917020799</v>
      </c>
      <c r="I36" s="44"/>
    </row>
    <row r="37" spans="1:9" x14ac:dyDescent="0.25">
      <c r="B37" s="4" t="s">
        <v>34</v>
      </c>
      <c r="C37" s="5">
        <f>(18594+17545)/2</f>
        <v>18069.5</v>
      </c>
      <c r="D37" s="61"/>
      <c r="F37" s="15">
        <f>(2095083+1577741)/2</f>
        <v>1836412</v>
      </c>
      <c r="I37" s="44"/>
    </row>
    <row r="38" spans="1:9" x14ac:dyDescent="0.25">
      <c r="D38" s="61"/>
      <c r="I38" s="44"/>
    </row>
    <row r="39" spans="1:9" x14ac:dyDescent="0.25">
      <c r="D39" s="61"/>
      <c r="I39" s="44"/>
    </row>
    <row r="40" spans="1:9" x14ac:dyDescent="0.25">
      <c r="A40" s="2" t="s">
        <v>49</v>
      </c>
      <c r="B40" s="3" t="s">
        <v>26</v>
      </c>
      <c r="C40" s="9">
        <v>2693</v>
      </c>
      <c r="D40" s="61" t="s">
        <v>1</v>
      </c>
      <c r="E40" s="11">
        <f>C40/C41</f>
        <v>0.14903566783806968</v>
      </c>
      <c r="F40" s="20">
        <v>208042</v>
      </c>
      <c r="G40" s="16" t="s">
        <v>1</v>
      </c>
      <c r="H40" s="21">
        <f>F40/F41</f>
        <v>0.11328721441593717</v>
      </c>
      <c r="I40" s="44"/>
    </row>
    <row r="41" spans="1:9" x14ac:dyDescent="0.25">
      <c r="B41" s="4" t="s">
        <v>34</v>
      </c>
      <c r="C41" s="5">
        <f>(18594+17545)/2</f>
        <v>18069.5</v>
      </c>
      <c r="D41" s="61"/>
      <c r="F41" s="15">
        <f>(2095083+1577741)/2</f>
        <v>1836412</v>
      </c>
      <c r="I41" s="44"/>
    </row>
    <row r="42" spans="1:9" x14ac:dyDescent="0.25">
      <c r="D42" s="61"/>
      <c r="I42" s="44"/>
    </row>
    <row r="43" spans="1:9" x14ac:dyDescent="0.25">
      <c r="D43" s="61"/>
      <c r="I43" s="44"/>
    </row>
    <row r="44" spans="1:9" x14ac:dyDescent="0.25">
      <c r="A44" s="2" t="s">
        <v>50</v>
      </c>
      <c r="B44" s="3" t="s">
        <v>3</v>
      </c>
      <c r="C44" s="9">
        <f>18594-10824</f>
        <v>7770</v>
      </c>
      <c r="D44" s="61" t="s">
        <v>1</v>
      </c>
      <c r="E44" s="11">
        <f>(+C44/C45)</f>
        <v>0.41787673443046142</v>
      </c>
      <c r="F44" s="20">
        <v>744783</v>
      </c>
      <c r="G44" s="16" t="s">
        <v>1</v>
      </c>
      <c r="H44" s="21">
        <f>(+F44/F45)</f>
        <v>0.35549092804437821</v>
      </c>
      <c r="I44" s="44"/>
    </row>
    <row r="45" spans="1:9" x14ac:dyDescent="0.25">
      <c r="B45" s="4" t="s">
        <v>4</v>
      </c>
      <c r="C45" s="5">
        <v>18594</v>
      </c>
      <c r="D45" s="61"/>
      <c r="F45" s="15">
        <v>2095083</v>
      </c>
      <c r="I45" s="44"/>
    </row>
    <row r="46" spans="1:9" x14ac:dyDescent="0.25">
      <c r="D46" s="61"/>
      <c r="I46" s="44"/>
    </row>
    <row r="47" spans="1:9" x14ac:dyDescent="0.25">
      <c r="D47" s="61"/>
      <c r="I47" s="44"/>
    </row>
    <row r="48" spans="1:9" x14ac:dyDescent="0.25">
      <c r="A48" s="2" t="s">
        <v>51</v>
      </c>
      <c r="B48" s="3" t="s">
        <v>35</v>
      </c>
      <c r="C48" s="9">
        <f>2693+33+851</f>
        <v>3577</v>
      </c>
      <c r="D48" s="61" t="s">
        <v>1</v>
      </c>
      <c r="E48" s="59">
        <f>+C48/C49</f>
        <v>108.39393939393939</v>
      </c>
      <c r="F48" s="23">
        <f>208042+5335+134168</f>
        <v>347545</v>
      </c>
      <c r="G48" s="24" t="s">
        <v>1</v>
      </c>
      <c r="H48" s="31">
        <f>+F48/F49</f>
        <v>65.144329896907223</v>
      </c>
      <c r="I48" s="44"/>
    </row>
    <row r="49" spans="1:9" x14ac:dyDescent="0.25">
      <c r="B49" s="4" t="s">
        <v>36</v>
      </c>
      <c r="C49" s="5">
        <v>33</v>
      </c>
      <c r="D49" s="61"/>
      <c r="F49" s="29">
        <v>5335</v>
      </c>
      <c r="G49" s="24"/>
      <c r="I49" s="44"/>
    </row>
    <row r="50" spans="1:9" x14ac:dyDescent="0.25">
      <c r="D50" s="61"/>
      <c r="I50" s="44"/>
    </row>
    <row r="51" spans="1:9" x14ac:dyDescent="0.25">
      <c r="D51" s="61"/>
    </row>
    <row r="52" spans="1:9" x14ac:dyDescent="0.25">
      <c r="A52" s="2" t="s">
        <v>52</v>
      </c>
      <c r="B52" s="3" t="s">
        <v>37</v>
      </c>
      <c r="C52" s="63">
        <v>1.28</v>
      </c>
      <c r="D52" s="60" t="s">
        <v>1</v>
      </c>
      <c r="E52" s="11">
        <f>+C52/C53</f>
        <v>2.0259575815131371E-2</v>
      </c>
      <c r="F52" s="73">
        <v>0</v>
      </c>
      <c r="G52" s="28" t="s">
        <v>1</v>
      </c>
      <c r="H52" s="21">
        <f>+F52/F53</f>
        <v>0</v>
      </c>
      <c r="I52" s="44"/>
    </row>
    <row r="53" spans="1:9" x14ac:dyDescent="0.25">
      <c r="A53" s="2" t="s">
        <v>13</v>
      </c>
      <c r="B53" s="4" t="s">
        <v>38</v>
      </c>
      <c r="C53" s="64">
        <v>63.18</v>
      </c>
      <c r="D53" s="61"/>
      <c r="E53" s="8"/>
      <c r="F53" s="72">
        <v>81.2</v>
      </c>
      <c r="H53" s="19"/>
      <c r="I53" s="44"/>
    </row>
    <row r="54" spans="1:9" x14ac:dyDescent="0.25">
      <c r="D54" s="61"/>
      <c r="I54" s="44"/>
    </row>
    <row r="55" spans="1:9" x14ac:dyDescent="0.25">
      <c r="A55" s="2" t="s">
        <v>53</v>
      </c>
      <c r="B55" s="3" t="s">
        <v>39</v>
      </c>
      <c r="C55" s="13">
        <f>2693-0</f>
        <v>2693</v>
      </c>
      <c r="D55" s="5" t="s">
        <v>1</v>
      </c>
      <c r="E55" s="11">
        <f>+C55/C56</f>
        <v>0.24587993608765121</v>
      </c>
      <c r="F55" s="23">
        <f>208042-0</f>
        <v>208042</v>
      </c>
      <c r="G55" s="16" t="s">
        <v>1</v>
      </c>
      <c r="H55" s="21">
        <f>+F55/F56</f>
        <v>0.17310478130379831</v>
      </c>
      <c r="I55" s="44"/>
    </row>
    <row r="56" spans="1:9" x14ac:dyDescent="0.25">
      <c r="B56" s="4" t="s">
        <v>5</v>
      </c>
      <c r="C56" s="77">
        <f>(10824+11081)/2</f>
        <v>10952.5</v>
      </c>
      <c r="D56" s="5"/>
      <c r="F56" s="27">
        <f>(1350300+1053354)/2</f>
        <v>1201827</v>
      </c>
      <c r="I56" s="44"/>
    </row>
    <row r="57" spans="1:9" x14ac:dyDescent="0.25">
      <c r="D57" s="61"/>
      <c r="I57" s="44"/>
    </row>
    <row r="58" spans="1:9" x14ac:dyDescent="0.25">
      <c r="D58" s="61"/>
      <c r="I58" s="44"/>
    </row>
    <row r="59" spans="1:9" ht="15.75" customHeight="1" x14ac:dyDescent="0.25">
      <c r="A59" s="79" t="s">
        <v>54</v>
      </c>
      <c r="B59" s="86" t="s">
        <v>40</v>
      </c>
      <c r="C59" s="87"/>
      <c r="D59" s="61" t="s">
        <v>1</v>
      </c>
      <c r="E59" s="87">
        <f>3003-880-799</f>
        <v>1324</v>
      </c>
      <c r="F59" s="89"/>
      <c r="G59" s="16" t="s">
        <v>1</v>
      </c>
      <c r="H59" s="89">
        <f>219033-140528-0</f>
        <v>78505</v>
      </c>
      <c r="I59" s="44"/>
    </row>
    <row r="60" spans="1:9" x14ac:dyDescent="0.25">
      <c r="A60" s="79"/>
      <c r="B60" s="86"/>
      <c r="C60" s="87"/>
      <c r="D60" s="61"/>
      <c r="E60" s="88"/>
      <c r="F60" s="88"/>
      <c r="H60" s="88"/>
      <c r="I60" s="44"/>
    </row>
    <row r="61" spans="1:9" x14ac:dyDescent="0.25">
      <c r="A61" s="70"/>
      <c r="D61" s="61"/>
      <c r="E61" s="6" t="s">
        <v>20</v>
      </c>
      <c r="H61" s="17" t="s">
        <v>21</v>
      </c>
      <c r="I61" s="44"/>
    </row>
    <row r="62" spans="1:9" x14ac:dyDescent="0.25">
      <c r="A62" s="70"/>
      <c r="D62" s="61"/>
      <c r="I62" s="44"/>
    </row>
    <row r="63" spans="1:9" x14ac:dyDescent="0.25">
      <c r="A63" s="70" t="s">
        <v>55</v>
      </c>
      <c r="B63" s="3" t="s">
        <v>41</v>
      </c>
      <c r="C63" s="63">
        <v>76.91</v>
      </c>
      <c r="D63" s="61" t="s">
        <v>1</v>
      </c>
      <c r="E63" s="14">
        <f>+C63/C64</f>
        <v>25.216393442622952</v>
      </c>
      <c r="F63" s="73">
        <v>67.900000000000006</v>
      </c>
      <c r="G63" s="24" t="s">
        <v>1</v>
      </c>
      <c r="H63" s="25">
        <f>+F63/F64</f>
        <v>69.285714285714292</v>
      </c>
      <c r="I63" s="44"/>
    </row>
    <row r="64" spans="1:9" x14ac:dyDescent="0.25">
      <c r="A64" s="2" t="s">
        <v>14</v>
      </c>
      <c r="B64" s="4" t="s">
        <v>42</v>
      </c>
      <c r="C64" s="64">
        <v>3.05</v>
      </c>
      <c r="D64" s="61"/>
      <c r="F64" s="72">
        <v>0.98</v>
      </c>
      <c r="G64" s="24"/>
      <c r="I64" s="44"/>
    </row>
    <row r="65" spans="9:9" x14ac:dyDescent="0.25">
      <c r="I65" s="44"/>
    </row>
  </sheetData>
  <mergeCells count="8">
    <mergeCell ref="I5:J5"/>
    <mergeCell ref="C4:E4"/>
    <mergeCell ref="F4:H4"/>
    <mergeCell ref="B59:B60"/>
    <mergeCell ref="C59:C60"/>
    <mergeCell ref="E59:E60"/>
    <mergeCell ref="F59:F60"/>
    <mergeCell ref="H59:H60"/>
  </mergeCells>
  <phoneticPr fontId="5" type="noConversion"/>
  <printOptions gridLines="1"/>
  <pageMargins left="0.75" right="0.75" top="1" bottom="1" header="0.5" footer="0.5"/>
  <pageSetup scale="26"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activeCell="A16" sqref="A16"/>
    </sheetView>
  </sheetViews>
  <sheetFormatPr defaultRowHeight="12.75" x14ac:dyDescent="0.2"/>
  <cols>
    <col min="1" max="1" width="97.5703125" style="52" customWidth="1"/>
  </cols>
  <sheetData>
    <row r="1" spans="1:16" s="1" customFormat="1" ht="78.75" x14ac:dyDescent="0.2">
      <c r="A1" s="51" t="s">
        <v>11</v>
      </c>
      <c r="B1" s="42"/>
      <c r="C1" s="40"/>
      <c r="D1" s="41"/>
      <c r="E1" s="42"/>
      <c r="F1" s="40"/>
      <c r="G1" s="43"/>
      <c r="H1" s="42"/>
      <c r="I1" s="48"/>
      <c r="J1" s="49"/>
      <c r="K1" s="49"/>
      <c r="L1" s="49"/>
      <c r="M1" s="49"/>
      <c r="N1" s="49"/>
      <c r="O1" s="49"/>
      <c r="P1" s="49"/>
    </row>
    <row r="3" spans="1:16" ht="76.5" x14ac:dyDescent="0.2">
      <c r="A3" s="53" t="s">
        <v>68</v>
      </c>
    </row>
    <row r="5" spans="1:16" s="50" customFormat="1" ht="63.75" x14ac:dyDescent="0.2">
      <c r="A5" s="53" t="s">
        <v>69</v>
      </c>
    </row>
    <row r="7" spans="1:16" ht="76.5" x14ac:dyDescent="0.2">
      <c r="A7" s="53" t="s">
        <v>70</v>
      </c>
    </row>
    <row r="9" spans="1:16" ht="51" x14ac:dyDescent="0.2">
      <c r="A9" s="53" t="s">
        <v>71</v>
      </c>
    </row>
    <row r="10" spans="1:16" x14ac:dyDescent="0.2">
      <c r="A10" s="53"/>
    </row>
    <row r="11" spans="1:16" x14ac:dyDescent="0.2">
      <c r="A11" s="53"/>
    </row>
    <row r="12" spans="1:16" x14ac:dyDescent="0.2">
      <c r="A12" s="53"/>
    </row>
    <row r="13" spans="1:16" x14ac:dyDescent="0.2">
      <c r="A13" s="53"/>
    </row>
    <row r="14" spans="1:16" x14ac:dyDescent="0.2">
      <c r="A14" s="53"/>
    </row>
    <row r="15" spans="1:16" x14ac:dyDescent="0.2">
      <c r="A15" s="53"/>
    </row>
    <row r="16" spans="1:16" x14ac:dyDescent="0.2">
      <c r="A16" s="53"/>
    </row>
    <row r="17" spans="1:1" x14ac:dyDescent="0.2">
      <c r="A17" s="53"/>
    </row>
    <row r="18" spans="1:1" x14ac:dyDescent="0.2">
      <c r="A18" s="53"/>
    </row>
    <row r="19" spans="1:1" x14ac:dyDescent="0.2">
      <c r="A19" s="53"/>
    </row>
    <row r="20" spans="1:1" x14ac:dyDescent="0.2">
      <c r="A20" s="53"/>
    </row>
    <row r="21" spans="1:1" x14ac:dyDescent="0.2">
      <c r="A21" s="53"/>
    </row>
    <row r="22" spans="1:1" x14ac:dyDescent="0.2">
      <c r="A22" s="53"/>
    </row>
    <row r="23" spans="1:1" x14ac:dyDescent="0.2">
      <c r="A23" s="53"/>
    </row>
    <row r="24" spans="1:1" x14ac:dyDescent="0.2">
      <c r="A24" s="53"/>
    </row>
    <row r="25" spans="1:1" x14ac:dyDescent="0.2">
      <c r="A25" s="53"/>
    </row>
    <row r="26" spans="1:1" x14ac:dyDescent="0.2">
      <c r="A26" s="53"/>
    </row>
    <row r="27" spans="1:1" x14ac:dyDescent="0.2">
      <c r="A27" s="53"/>
    </row>
    <row r="28" spans="1:1" x14ac:dyDescent="0.2">
      <c r="A28" s="53"/>
    </row>
    <row r="29" spans="1:1" x14ac:dyDescent="0.2">
      <c r="A29" s="53"/>
    </row>
    <row r="30" spans="1:1" x14ac:dyDescent="0.2">
      <c r="A30" s="53"/>
    </row>
    <row r="31" spans="1:1" x14ac:dyDescent="0.2">
      <c r="A31" s="53"/>
    </row>
  </sheetData>
  <pageMargins left="0.7" right="0.7" top="0.75" bottom="0.75" header="0.3" footer="0.3"/>
  <pageSetup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workbookViewId="0">
      <selection activeCell="A32" sqref="A32"/>
    </sheetView>
  </sheetViews>
  <sheetFormatPr defaultRowHeight="12.75" x14ac:dyDescent="0.2"/>
  <cols>
    <col min="1" max="1" width="116.140625" style="52" customWidth="1"/>
  </cols>
  <sheetData>
    <row r="1" spans="1:17" s="1" customFormat="1" ht="15" x14ac:dyDescent="0.2">
      <c r="A1" s="35" t="s">
        <v>15</v>
      </c>
      <c r="B1" s="42"/>
      <c r="C1" s="40"/>
      <c r="D1" s="41"/>
      <c r="E1" s="42"/>
      <c r="F1" s="40"/>
      <c r="G1" s="43"/>
      <c r="H1" s="42"/>
      <c r="I1" s="48"/>
      <c r="J1" s="49"/>
      <c r="K1" s="49"/>
      <c r="L1" s="49"/>
      <c r="M1" s="49"/>
      <c r="N1" s="49"/>
      <c r="O1" s="49"/>
      <c r="P1" s="49"/>
      <c r="Q1" s="49"/>
    </row>
    <row r="2" spans="1:17" x14ac:dyDescent="0.2">
      <c r="A2" s="35"/>
    </row>
    <row r="6" spans="1:17" ht="25.5" x14ac:dyDescent="0.2">
      <c r="A6" s="66" t="s">
        <v>56</v>
      </c>
    </row>
    <row r="7" spans="1:17" ht="25.5" x14ac:dyDescent="0.2">
      <c r="A7" s="66" t="s">
        <v>57</v>
      </c>
    </row>
    <row r="8" spans="1:17" ht="25.5" x14ac:dyDescent="0.2">
      <c r="A8" s="66" t="s">
        <v>59</v>
      </c>
    </row>
    <row r="9" spans="1:17" x14ac:dyDescent="0.2">
      <c r="A9" s="66" t="s">
        <v>58</v>
      </c>
    </row>
    <row r="10" spans="1:17" x14ac:dyDescent="0.2">
      <c r="A10" s="66" t="s">
        <v>61</v>
      </c>
    </row>
    <row r="11" spans="1:17" x14ac:dyDescent="0.2">
      <c r="A11" s="66" t="s">
        <v>60</v>
      </c>
    </row>
    <row r="12" spans="1:17" ht="25.5" x14ac:dyDescent="0.2">
      <c r="A12" s="66" t="s">
        <v>62</v>
      </c>
    </row>
    <row r="13" spans="1:17" x14ac:dyDescent="0.2">
      <c r="A13" s="66" t="s">
        <v>63</v>
      </c>
    </row>
    <row r="14" spans="1:17" x14ac:dyDescent="0.2">
      <c r="A14" s="66" t="s">
        <v>64</v>
      </c>
    </row>
  </sheetData>
  <pageMargins left="0.7" right="0.7" top="0.75" bottom="0.75" header="0.3" footer="0.3"/>
  <pageSetup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FF29DAF2B2474CAA0976D75413A80B" ma:contentTypeVersion="19" ma:contentTypeDescription="Create a new document." ma:contentTypeScope="" ma:versionID="d0876467dff1265216261704eaba5a59">
  <xsd:schema xmlns:xsd="http://www.w3.org/2001/XMLSchema" xmlns:xs="http://www.w3.org/2001/XMLSchema" xmlns:p="http://schemas.microsoft.com/office/2006/metadata/properties" xmlns:ns1="http://schemas.microsoft.com/sharepoint/v3" xmlns:ns3="f681fcbd-d5a2-4336-a092-82e7af704741" xmlns:ns4="c9140fa4-d231-4bf2-8e30-bda3cfa5fa06" targetNamespace="http://schemas.microsoft.com/office/2006/metadata/properties" ma:root="true" ma:fieldsID="8a74aa7e63a05c6bd82582e725a7484c" ns1:_="" ns3:_="" ns4:_="">
    <xsd:import namespace="http://schemas.microsoft.com/sharepoint/v3"/>
    <xsd:import namespace="f681fcbd-d5a2-4336-a092-82e7af704741"/>
    <xsd:import namespace="c9140fa4-d231-4bf2-8e30-bda3cfa5fa06"/>
    <xsd:element name="properties">
      <xsd:complexType>
        <xsd:sequence>
          <xsd:element name="documentManagement">
            <xsd:complexType>
              <xsd:all>
                <xsd:element ref="ns3:MigrationWizId" minOccurs="0"/>
                <xsd:element ref="ns3:MigrationWizIdPermissions" minOccurs="0"/>
                <xsd:element ref="ns3:MigrationWizIdPermissionLevels" minOccurs="0"/>
                <xsd:element ref="ns3:MigrationWizIdDocumentLibraryPermissions" minOccurs="0"/>
                <xsd:element ref="ns3:MigrationWizIdSecurityGroups" minOccurs="0"/>
                <xsd:element ref="ns4:SharedWithUsers" minOccurs="0"/>
                <xsd:element ref="ns4:SharedWithDetails" minOccurs="0"/>
                <xsd:element ref="ns4:SharingHintHash" minOccurs="0"/>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1:_ip_UnifiedCompliancePolicyProperties" minOccurs="0"/>
                <xsd:element ref="ns1:_ip_UnifiedCompliancePolicyUIAction"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81fcbd-d5a2-4336-a092-82e7af704741"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Tags" ma:index="18" nillable="true" ma:displayName="MediaServiceAutoTags" ma:internalName="MediaServiceAutoTags"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DateTaken" ma:index="2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140fa4-d231-4bf2-8e30-bda3cfa5fa0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WizIdPermissions xmlns="f681fcbd-d5a2-4336-a092-82e7af704741" xsi:nil="true"/>
    <_ip_UnifiedCompliancePolicyUIAction xmlns="http://schemas.microsoft.com/sharepoint/v3" xsi:nil="true"/>
    <MigrationWizIdDocumentLibraryPermissions xmlns="f681fcbd-d5a2-4336-a092-82e7af704741" xsi:nil="true"/>
    <MigrationWizIdPermissionLevels xmlns="f681fcbd-d5a2-4336-a092-82e7af704741" xsi:nil="true"/>
    <MigrationWizId xmlns="f681fcbd-d5a2-4336-a092-82e7af704741" xsi:nil="true"/>
    <_ip_UnifiedCompliancePolicyProperties xmlns="http://schemas.microsoft.com/sharepoint/v3" xsi:nil="true"/>
    <MigrationWizIdSecurityGroups xmlns="f681fcbd-d5a2-4336-a092-82e7af704741" xsi:nil="true"/>
  </documentManagement>
</p:properties>
</file>

<file path=customXml/itemProps1.xml><?xml version="1.0" encoding="utf-8"?>
<ds:datastoreItem xmlns:ds="http://schemas.openxmlformats.org/officeDocument/2006/customXml" ds:itemID="{4EDD37A5-E7BE-419B-8ACB-190A067D01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81fcbd-d5a2-4336-a092-82e7af704741"/>
    <ds:schemaRef ds:uri="c9140fa4-d231-4bf2-8e30-bda3cfa5fa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1509AE-9BA1-4E49-B181-6A7495C74D59}">
  <ds:schemaRefs>
    <ds:schemaRef ds:uri="http://schemas.microsoft.com/sharepoint/v3/contenttype/forms"/>
  </ds:schemaRefs>
</ds:datastoreItem>
</file>

<file path=customXml/itemProps3.xml><?xml version="1.0" encoding="utf-8"?>
<ds:datastoreItem xmlns:ds="http://schemas.openxmlformats.org/officeDocument/2006/customXml" ds:itemID="{CE7543C1-B66A-4456-8AA5-091C6DC24257}">
  <ds:schemaRefs>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c9140fa4-d231-4bf2-8e30-bda3cfa5fa06"/>
    <ds:schemaRef ds:uri="f681fcbd-d5a2-4336-a092-82e7af704741"/>
    <ds:schemaRef ds:uri="http://schemas.microsoft.com/sharepoint/v3"/>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Page</vt:lpstr>
      <vt:lpstr>Profiles</vt:lpstr>
      <vt:lpstr>Ratios</vt:lpstr>
      <vt:lpstr>Summary </vt:lpstr>
      <vt:lpstr>Bibliography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Terwilliger</dc:creator>
  <cp:lastModifiedBy>Windows User</cp:lastModifiedBy>
  <cp:lastPrinted>2011-09-05T03:23:38Z</cp:lastPrinted>
  <dcterms:created xsi:type="dcterms:W3CDTF">2009-08-02T00:56:06Z</dcterms:created>
  <dcterms:modified xsi:type="dcterms:W3CDTF">2019-11-20T20:39:52Z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0x01010007FF29DAF2B2474CAA0976D75413A80B</vt:lpwstr>
  </property>
</Properties>
</file>